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95" windowHeight="8505" activeTab="0"/>
  </bookViews>
  <sheets>
    <sheet name="锥体护坡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<sst xmlns="http://schemas.openxmlformats.org/spreadsheetml/2006/main" count="45" uniqueCount="39">
  <si>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锥体护坡体积计算</t>
  </si>
  <si>
    <t>单位：</t>
  </si>
  <si>
    <t>m</t>
  </si>
  <si>
    <t>已知资料：</t>
  </si>
  <si>
    <t>需填数据</t>
  </si>
  <si>
    <r>
      <t>锥坡高</t>
    </r>
    <r>
      <rPr>
        <sz val="11"/>
        <rFont val="Times New Roman"/>
        <family val="1"/>
      </rPr>
      <t>H</t>
    </r>
    <r>
      <rPr>
        <sz val="11"/>
        <rFont val="宋体"/>
        <family val="0"/>
      </rPr>
      <t>：</t>
    </r>
  </si>
  <si>
    <t>护坡面厚：</t>
  </si>
  <si>
    <r>
      <t>襟边宽</t>
    </r>
    <r>
      <rPr>
        <sz val="11"/>
        <rFont val="Times New Roman"/>
        <family val="1"/>
      </rPr>
      <t>E</t>
    </r>
    <r>
      <rPr>
        <sz val="11"/>
        <rFont val="宋体"/>
        <family val="0"/>
      </rPr>
      <t>：</t>
    </r>
  </si>
  <si>
    <t>砂砾垫层：</t>
  </si>
  <si>
    <r>
      <t>锥基高</t>
    </r>
    <r>
      <rPr>
        <sz val="11"/>
        <rFont val="Times New Roman"/>
        <family val="1"/>
      </rPr>
      <t>T</t>
    </r>
    <r>
      <rPr>
        <sz val="11"/>
        <rFont val="宋体"/>
        <family val="0"/>
      </rPr>
      <t>：</t>
    </r>
  </si>
  <si>
    <r>
      <t>坡比</t>
    </r>
    <r>
      <rPr>
        <sz val="11"/>
        <rFont val="Times New Roman"/>
        <family val="1"/>
      </rPr>
      <t>m</t>
    </r>
    <r>
      <rPr>
        <sz val="11"/>
        <rFont val="宋体"/>
        <family val="0"/>
      </rPr>
      <t>：</t>
    </r>
  </si>
  <si>
    <r>
      <t>&lt;</t>
    </r>
    <r>
      <rPr>
        <sz val="12"/>
        <rFont val="宋体"/>
        <family val="0"/>
      </rPr>
      <t>：</t>
    </r>
  </si>
  <si>
    <r>
      <t>坡比</t>
    </r>
    <r>
      <rPr>
        <sz val="11"/>
        <rFont val="Times New Roman"/>
        <family val="1"/>
      </rPr>
      <t>n</t>
    </r>
    <r>
      <rPr>
        <sz val="11"/>
        <rFont val="宋体"/>
        <family val="0"/>
      </rPr>
      <t>：</t>
    </r>
  </si>
  <si>
    <r>
      <t>基上宽</t>
    </r>
    <r>
      <rPr>
        <sz val="11"/>
        <rFont val="Times New Roman"/>
        <family val="1"/>
      </rPr>
      <t>a</t>
    </r>
    <r>
      <rPr>
        <sz val="11"/>
        <rFont val="宋体"/>
        <family val="0"/>
      </rPr>
      <t>：</t>
    </r>
  </si>
  <si>
    <t>'+A'：</t>
  </si>
  <si>
    <r>
      <t>基下宽</t>
    </r>
    <r>
      <rPr>
        <sz val="11"/>
        <rFont val="Times New Roman"/>
        <family val="1"/>
      </rPr>
      <t>b</t>
    </r>
    <r>
      <rPr>
        <sz val="11"/>
        <rFont val="宋体"/>
        <family val="0"/>
      </rPr>
      <t>：</t>
    </r>
  </si>
  <si>
    <t>'+B'：</t>
  </si>
  <si>
    <t>中间结果：</t>
  </si>
  <si>
    <r>
      <t>长轴</t>
    </r>
    <r>
      <rPr>
        <sz val="11"/>
        <rFont val="Times New Roman"/>
        <family val="1"/>
      </rPr>
      <t>A</t>
    </r>
    <r>
      <rPr>
        <sz val="11"/>
        <rFont val="宋体"/>
        <family val="0"/>
      </rPr>
      <t>：</t>
    </r>
  </si>
  <si>
    <t>圆心角</t>
  </si>
  <si>
    <r>
      <t>短轴</t>
    </r>
    <r>
      <rPr>
        <sz val="11"/>
        <rFont val="Times New Roman"/>
        <family val="1"/>
      </rPr>
      <t>B</t>
    </r>
    <r>
      <rPr>
        <sz val="11"/>
        <rFont val="宋体"/>
        <family val="0"/>
      </rPr>
      <t>：</t>
    </r>
  </si>
  <si>
    <r>
      <t>1/4</t>
    </r>
    <r>
      <rPr>
        <sz val="11"/>
        <rFont val="宋体"/>
        <family val="0"/>
      </rPr>
      <t>椭圆面积</t>
    </r>
    <r>
      <rPr>
        <sz val="11"/>
        <rFont val="Times New Roman"/>
        <family val="1"/>
      </rPr>
      <t>S</t>
    </r>
    <r>
      <rPr>
        <sz val="11"/>
        <rFont val="宋体"/>
        <family val="0"/>
      </rPr>
      <t>：</t>
    </r>
  </si>
  <si>
    <r>
      <t>a</t>
    </r>
    <r>
      <rPr>
        <vertAlign val="subscript"/>
        <sz val="11"/>
        <rFont val="Times New Roman"/>
        <family val="1"/>
      </rPr>
      <t>o</t>
    </r>
    <r>
      <rPr>
        <sz val="11"/>
        <rFont val="宋体"/>
        <family val="0"/>
      </rPr>
      <t>：</t>
    </r>
  </si>
  <si>
    <r>
      <t>1/4</t>
    </r>
    <r>
      <rPr>
        <sz val="11"/>
        <rFont val="宋体"/>
        <family val="0"/>
      </rPr>
      <t>椭圆周长</t>
    </r>
    <r>
      <rPr>
        <sz val="11"/>
        <rFont val="Times New Roman"/>
        <family val="1"/>
      </rPr>
      <t>C</t>
    </r>
    <r>
      <rPr>
        <sz val="11"/>
        <rFont val="宋体"/>
        <family val="0"/>
      </rPr>
      <t>：</t>
    </r>
  </si>
  <si>
    <r>
      <t>b</t>
    </r>
    <r>
      <rPr>
        <vertAlign val="subscript"/>
        <sz val="11"/>
        <rFont val="Times New Roman"/>
        <family val="1"/>
      </rPr>
      <t>o</t>
    </r>
    <r>
      <rPr>
        <sz val="11"/>
        <rFont val="宋体"/>
        <family val="0"/>
      </rPr>
      <t>：</t>
    </r>
  </si>
  <si>
    <t>基础平均宽：</t>
  </si>
  <si>
    <r>
      <t>c</t>
    </r>
    <r>
      <rPr>
        <sz val="11"/>
        <rFont val="宋体"/>
        <family val="0"/>
      </rPr>
      <t>：</t>
    </r>
  </si>
  <si>
    <r>
      <t>填土平均高</t>
    </r>
    <r>
      <rPr>
        <sz val="10"/>
        <rFont val="Times New Roman"/>
        <family val="1"/>
      </rPr>
      <t>H</t>
    </r>
    <r>
      <rPr>
        <vertAlign val="subscript"/>
        <sz val="10"/>
        <rFont val="Times New Roman"/>
        <family val="1"/>
      </rPr>
      <t>O</t>
    </r>
    <r>
      <rPr>
        <sz val="10"/>
        <rFont val="宋体"/>
        <family val="0"/>
      </rPr>
      <t>：</t>
    </r>
  </si>
  <si>
    <r>
      <t>s</t>
    </r>
    <r>
      <rPr>
        <sz val="11"/>
        <rFont val="宋体"/>
        <family val="0"/>
      </rPr>
      <t>：</t>
    </r>
  </si>
  <si>
    <t>计算结果：</t>
  </si>
  <si>
    <t xml:space="preserve"> </t>
  </si>
  <si>
    <t>总体积：</t>
  </si>
  <si>
    <r>
      <t>m</t>
    </r>
    <r>
      <rPr>
        <vertAlign val="superscript"/>
        <sz val="11"/>
        <rFont val="Times New Roman"/>
        <family val="1"/>
      </rPr>
      <t>3</t>
    </r>
  </si>
  <si>
    <t>锥心填土：</t>
  </si>
  <si>
    <t>坡面体积：</t>
  </si>
  <si>
    <t>砂砾体积：</t>
  </si>
  <si>
    <t>基础体积：</t>
  </si>
  <si>
    <t>勾缝面积：</t>
  </si>
  <si>
    <r>
      <t>m</t>
    </r>
    <r>
      <rPr>
        <vertAlign val="superscript"/>
        <sz val="11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</si>
</sst>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.0000_ "/>
    <numFmt numFmtId="180" formatCode="0.00000_ "/>
    <numFmt numFmtId="181" formatCode="0_ "/>
    <numFmt numFmtId="182" formatCode="0.000000_ "/>
    <numFmt numFmtId="183" formatCode="0.0000000_ "/>
    <numFmt numFmtId="184" formatCode="0.000000"/>
    <numFmt numFmtId="185" formatCode="0.0000000"/>
    <numFmt numFmtId="186" formatCode="0.00000000"/>
    <numFmt numFmtId="187" formatCode="0.000000000"/>
    <numFmt numFmtId="188" formatCode="0.00000"/>
    <numFmt numFmtId="189" formatCode="0.0000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E+00"/>
    <numFmt numFmtId="196" formatCode="0E+00"/>
  </numFmts>
  <fonts count="1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2"/>
      <color indexed="10"/>
      <name val="Times New Roman"/>
      <family val="1"/>
    </font>
    <font>
      <b/>
      <sz val="12"/>
      <color indexed="17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vertAlign val="subscript"/>
      <sz val="11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0"/>
      <name val="宋体"/>
      <family val="0"/>
    </font>
    <font>
      <vertAlign val="superscript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10"/>
      </left>
      <right style="thin"/>
      <top style="medium">
        <color indexed="10"/>
      </top>
      <bottom style="thin"/>
    </border>
    <border>
      <left style="thin"/>
      <right style="thin"/>
      <top style="medium">
        <color indexed="10"/>
      </top>
      <bottom style="thin"/>
    </border>
    <border>
      <left style="thin"/>
      <right style="medium">
        <color indexed="10"/>
      </right>
      <top style="medium">
        <color indexed="10"/>
      </top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4" fillId="2" borderId="0" xfId="16" applyFont="1" applyFill="1" applyAlignment="1">
      <alignment horizontal="center"/>
      <protection/>
    </xf>
    <xf numFmtId="0" fontId="5" fillId="2" borderId="0" xfId="16" applyFont="1" applyFill="1" applyAlignment="1">
      <alignment horizontal="right"/>
      <protection/>
    </xf>
    <xf numFmtId="0" fontId="6" fillId="2" borderId="0" xfId="16" applyFont="1" applyFill="1">
      <alignment/>
      <protection/>
    </xf>
    <xf numFmtId="0" fontId="0" fillId="2" borderId="0" xfId="16" applyFill="1">
      <alignment/>
      <protection/>
    </xf>
    <xf numFmtId="0" fontId="7" fillId="2" borderId="0" xfId="16" applyFont="1" applyFill="1">
      <alignment/>
      <protection/>
    </xf>
    <xf numFmtId="0" fontId="9" fillId="2" borderId="1" xfId="16" applyFont="1" applyFill="1" applyBorder="1">
      <alignment/>
      <protection/>
    </xf>
    <xf numFmtId="0" fontId="9" fillId="2" borderId="2" xfId="16" applyFont="1" applyFill="1" applyBorder="1" applyAlignment="1">
      <alignment horizontal="center"/>
      <protection/>
    </xf>
    <xf numFmtId="0" fontId="9" fillId="2" borderId="2" xfId="16" applyFont="1" applyFill="1" applyBorder="1">
      <alignment/>
      <protection/>
    </xf>
    <xf numFmtId="0" fontId="9" fillId="2" borderId="3" xfId="16" applyFont="1" applyFill="1" applyBorder="1" applyAlignment="1">
      <alignment horizontal="center"/>
      <protection/>
    </xf>
    <xf numFmtId="0" fontId="9" fillId="2" borderId="4" xfId="16" applyFont="1" applyFill="1" applyBorder="1">
      <alignment/>
      <protection/>
    </xf>
    <xf numFmtId="0" fontId="8" fillId="2" borderId="5" xfId="16" applyFont="1" applyFill="1" applyBorder="1" applyAlignment="1">
      <alignment horizontal="center"/>
      <protection/>
    </xf>
    <xf numFmtId="0" fontId="9" fillId="2" borderId="5" xfId="16" applyFont="1" applyFill="1" applyBorder="1">
      <alignment/>
      <protection/>
    </xf>
    <xf numFmtId="0" fontId="9" fillId="2" borderId="6" xfId="16" applyFont="1" applyFill="1" applyBorder="1" applyAlignment="1">
      <alignment horizontal="center"/>
      <protection/>
    </xf>
    <xf numFmtId="0" fontId="9" fillId="2" borderId="5" xfId="16" applyFont="1" applyFill="1" applyBorder="1" applyAlignment="1">
      <alignment horizontal="center"/>
      <protection/>
    </xf>
    <xf numFmtId="0" fontId="0" fillId="2" borderId="5" xfId="16" applyFont="1" applyFill="1" applyBorder="1">
      <alignment/>
      <protection/>
    </xf>
    <xf numFmtId="0" fontId="0" fillId="2" borderId="6" xfId="16" applyFill="1" applyBorder="1" applyAlignment="1">
      <alignment horizontal="center"/>
      <protection/>
    </xf>
    <xf numFmtId="0" fontId="10" fillId="2" borderId="5" xfId="16" applyFont="1" applyFill="1" applyBorder="1" applyAlignment="1">
      <alignment horizontal="center"/>
      <protection/>
    </xf>
    <xf numFmtId="0" fontId="5" fillId="2" borderId="6" xfId="16" applyFont="1" applyFill="1" applyBorder="1">
      <alignment/>
      <protection/>
    </xf>
    <xf numFmtId="0" fontId="0" fillId="2" borderId="5" xfId="16" applyFont="1" applyFill="1" applyBorder="1" applyAlignment="1" quotePrefix="1">
      <alignment horizontal="center"/>
      <protection/>
    </xf>
    <xf numFmtId="184" fontId="5" fillId="2" borderId="6" xfId="16" applyNumberFormat="1" applyFont="1" applyFill="1" applyBorder="1">
      <alignment/>
      <protection/>
    </xf>
    <xf numFmtId="0" fontId="9" fillId="2" borderId="7" xfId="16" applyFont="1" applyFill="1" applyBorder="1">
      <alignment/>
      <protection/>
    </xf>
    <xf numFmtId="0" fontId="9" fillId="2" borderId="8" xfId="16" applyFont="1" applyFill="1" applyBorder="1" applyAlignment="1">
      <alignment horizontal="center"/>
      <protection/>
    </xf>
    <xf numFmtId="0" fontId="0" fillId="2" borderId="8" xfId="16" applyFont="1" applyFill="1" applyBorder="1" applyAlignment="1" quotePrefix="1">
      <alignment horizontal="center"/>
      <protection/>
    </xf>
    <xf numFmtId="184" fontId="5" fillId="2" borderId="9" xfId="16" applyNumberFormat="1" applyFont="1" applyFill="1" applyBorder="1">
      <alignment/>
      <protection/>
    </xf>
    <xf numFmtId="0" fontId="11" fillId="2" borderId="2" xfId="16" applyFont="1" applyFill="1" applyBorder="1" applyAlignment="1">
      <alignment horizontal="center"/>
      <protection/>
    </xf>
    <xf numFmtId="0" fontId="11" fillId="2" borderId="3" xfId="16" applyFont="1" applyFill="1" applyBorder="1" applyAlignment="1">
      <alignment horizontal="center"/>
      <protection/>
    </xf>
    <xf numFmtId="0" fontId="11" fillId="2" borderId="5" xfId="16" applyFont="1" applyFill="1" applyBorder="1" applyAlignment="1">
      <alignment horizontal="center"/>
      <protection/>
    </xf>
    <xf numFmtId="0" fontId="11" fillId="2" borderId="6" xfId="16" applyFont="1" applyFill="1" applyBorder="1" applyAlignment="1">
      <alignment horizontal="center"/>
      <protection/>
    </xf>
    <xf numFmtId="0" fontId="8" fillId="2" borderId="4" xfId="16" applyFont="1" applyFill="1" applyBorder="1">
      <alignment/>
      <protection/>
    </xf>
    <xf numFmtId="0" fontId="8" fillId="2" borderId="5" xfId="16" applyFont="1" applyFill="1" applyBorder="1">
      <alignment/>
      <protection/>
    </xf>
    <xf numFmtId="187" fontId="11" fillId="2" borderId="6" xfId="16" applyNumberFormat="1" applyFont="1" applyFill="1" applyBorder="1">
      <alignment/>
      <protection/>
    </xf>
    <xf numFmtId="186" fontId="11" fillId="2" borderId="6" xfId="16" applyNumberFormat="1" applyFont="1" applyFill="1" applyBorder="1">
      <alignment/>
      <protection/>
    </xf>
    <xf numFmtId="0" fontId="15" fillId="2" borderId="7" xfId="16" applyFont="1" applyFill="1" applyBorder="1">
      <alignment/>
      <protection/>
    </xf>
    <xf numFmtId="0" fontId="11" fillId="2" borderId="8" xfId="16" applyFont="1" applyFill="1" applyBorder="1" applyAlignment="1">
      <alignment horizontal="center"/>
      <protection/>
    </xf>
    <xf numFmtId="0" fontId="8" fillId="2" borderId="8" xfId="16" applyFont="1" applyFill="1" applyBorder="1">
      <alignment/>
      <protection/>
    </xf>
    <xf numFmtId="187" fontId="11" fillId="2" borderId="9" xfId="16" applyNumberFormat="1" applyFont="1" applyFill="1" applyBorder="1">
      <alignment/>
      <protection/>
    </xf>
    <xf numFmtId="0" fontId="4" fillId="2" borderId="0" xfId="16" applyFont="1" applyFill="1">
      <alignment/>
      <protection/>
    </xf>
    <xf numFmtId="0" fontId="10" fillId="2" borderId="0" xfId="16" applyFont="1" applyFill="1">
      <alignment/>
      <protection/>
    </xf>
    <xf numFmtId="0" fontId="9" fillId="2" borderId="10" xfId="16" applyFont="1" applyFill="1" applyBorder="1" applyAlignment="1">
      <alignment vertical="center"/>
      <protection/>
    </xf>
    <xf numFmtId="0" fontId="11" fillId="2" borderId="11" xfId="16" applyFont="1" applyFill="1" applyBorder="1" applyAlignment="1">
      <alignment horizontal="center" vertical="center"/>
      <protection/>
    </xf>
    <xf numFmtId="0" fontId="8" fillId="2" borderId="11" xfId="16" applyFont="1" applyFill="1" applyBorder="1" applyAlignment="1">
      <alignment horizontal="left" vertical="center" indent="1"/>
      <protection/>
    </xf>
    <xf numFmtId="0" fontId="9" fillId="2" borderId="12" xfId="16" applyFont="1" applyFill="1" applyBorder="1" applyAlignment="1">
      <alignment vertical="center"/>
      <protection/>
    </xf>
    <xf numFmtId="0" fontId="9" fillId="2" borderId="13" xfId="16" applyFont="1" applyFill="1" applyBorder="1" applyAlignment="1">
      <alignment vertical="center"/>
      <protection/>
    </xf>
    <xf numFmtId="190" fontId="11" fillId="2" borderId="5" xfId="16" applyNumberFormat="1" applyFont="1" applyFill="1" applyBorder="1" applyAlignment="1">
      <alignment horizontal="center" vertical="center"/>
      <protection/>
    </xf>
    <xf numFmtId="0" fontId="8" fillId="2" borderId="5" xfId="16" applyFont="1" applyFill="1" applyBorder="1" applyAlignment="1">
      <alignment horizontal="left" vertical="center" indent="1"/>
      <protection/>
    </xf>
    <xf numFmtId="0" fontId="8" fillId="2" borderId="14" xfId="16" applyFont="1" applyFill="1" applyBorder="1" applyAlignment="1">
      <alignment vertical="center"/>
      <protection/>
    </xf>
    <xf numFmtId="0" fontId="9" fillId="2" borderId="14" xfId="16" applyFont="1" applyFill="1" applyBorder="1" applyAlignment="1">
      <alignment vertical="center"/>
      <protection/>
    </xf>
    <xf numFmtId="0" fontId="9" fillId="2" borderId="15" xfId="16" applyFont="1" applyFill="1" applyBorder="1" applyAlignment="1">
      <alignment vertical="center"/>
      <protection/>
    </xf>
    <xf numFmtId="190" fontId="11" fillId="2" borderId="16" xfId="16" applyNumberFormat="1" applyFont="1" applyFill="1" applyBorder="1" applyAlignment="1">
      <alignment horizontal="center" vertical="center"/>
      <protection/>
    </xf>
    <xf numFmtId="0" fontId="8" fillId="2" borderId="16" xfId="16" applyFont="1" applyFill="1" applyBorder="1" applyAlignment="1">
      <alignment horizontal="left" vertical="center" indent="1"/>
      <protection/>
    </xf>
    <xf numFmtId="0" fontId="8" fillId="2" borderId="17" xfId="16" applyFont="1" applyFill="1" applyBorder="1" applyAlignment="1">
      <alignment vertical="center"/>
      <protection/>
    </xf>
  </cellXfs>
  <cellStyles count="9">
    <cellStyle name="Normal" xfId="0"/>
    <cellStyle name="Percent" xfId="15"/>
    <cellStyle name="常规_Book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I1:L23"/>
  <sheetViews>
    <sheetView tabSelected="1" workbookViewId="0" topLeftCell="A1">
      <selection activeCell="A1" sqref="A1"/>
    </sheetView>
  </sheetViews>
  <sheetFormatPr defaultColWidth="9.00390625" defaultRowHeight="14.25"/>
  <cols>
    <col min="1" max="7" width="9.00390625" style="4" customWidth="1"/>
    <col min="8" max="8" width="7.00390625" style="4" customWidth="1"/>
    <col min="9" max="9" width="13.25390625" style="4" customWidth="1"/>
    <col min="10" max="10" width="10.25390625" style="4" customWidth="1"/>
    <col min="11" max="11" width="10.375" style="4" customWidth="1"/>
    <col min="12" max="12" width="12.125" style="4" customWidth="1"/>
    <col min="13" max="16384" width="9.00390625" style="4" customWidth="1"/>
  </cols>
  <sheetData>
    <row r="1" spans="9:12" ht="15.75">
      <c r="I1" s="1" t="s">
        <v>0</v>
      </c>
      <c r="J1" s="1"/>
      <c r="K1" s="2" t="s">
        <v>1</v>
      </c>
      <c r="L1" s="3" t="s">
        <v>2</v>
      </c>
    </row>
    <row r="2" spans="9:10" ht="15" thickBot="1">
      <c r="I2" s="5" t="s">
        <v>3</v>
      </c>
      <c r="J2" s="4" t="s">
        <v>4</v>
      </c>
    </row>
    <row r="3" spans="9:12" ht="15.75">
      <c r="I3" s="6" t="s">
        <v>5</v>
      </c>
      <c r="J3" s="7">
        <v>5</v>
      </c>
      <c r="K3" s="8" t="s">
        <v>6</v>
      </c>
      <c r="L3" s="9">
        <v>0.25</v>
      </c>
    </row>
    <row r="4" spans="9:12" ht="15.75">
      <c r="I4" s="10" t="s">
        <v>7</v>
      </c>
      <c r="J4" s="11">
        <v>0.2</v>
      </c>
      <c r="K4" s="12" t="s">
        <v>8</v>
      </c>
      <c r="L4" s="13">
        <v>0.1</v>
      </c>
    </row>
    <row r="5" spans="9:12" ht="15.75">
      <c r="I5" s="10" t="s">
        <v>9</v>
      </c>
      <c r="J5" s="14">
        <v>1.5</v>
      </c>
      <c r="K5" s="15"/>
      <c r="L5" s="16"/>
    </row>
    <row r="6" spans="9:12" ht="15.75">
      <c r="I6" s="10" t="s">
        <v>10</v>
      </c>
      <c r="J6" s="14">
        <v>1.5</v>
      </c>
      <c r="K6" s="17" t="s">
        <v>11</v>
      </c>
      <c r="L6" s="18">
        <f>ATAN(1/J6)</f>
        <v>0.5880026035475675</v>
      </c>
    </row>
    <row r="7" spans="9:12" ht="15.75">
      <c r="I7" s="10" t="s">
        <v>12</v>
      </c>
      <c r="J7" s="14">
        <v>1</v>
      </c>
      <c r="K7" s="17" t="s">
        <v>11</v>
      </c>
      <c r="L7" s="18">
        <f>(ATAN(1/J7))</f>
        <v>0.7853981633974483</v>
      </c>
    </row>
    <row r="8" spans="9:12" ht="15.75">
      <c r="I8" s="10" t="s">
        <v>13</v>
      </c>
      <c r="J8" s="14">
        <v>0.4</v>
      </c>
      <c r="K8" s="19" t="s">
        <v>14</v>
      </c>
      <c r="L8" s="20">
        <f>J11-(L3+L4)/SIN(L6)</f>
        <v>6.869028526793802</v>
      </c>
    </row>
    <row r="9" spans="9:12" ht="16.5" thickBot="1">
      <c r="I9" s="21" t="s">
        <v>15</v>
      </c>
      <c r="J9" s="22">
        <v>1.15</v>
      </c>
      <c r="K9" s="23" t="s">
        <v>16</v>
      </c>
      <c r="L9" s="24">
        <f>J12-(L3+L4)/SIN(L7)</f>
        <v>4.505025253169417</v>
      </c>
    </row>
    <row r="10" ht="15" thickBot="1">
      <c r="I10" s="5" t="s">
        <v>17</v>
      </c>
    </row>
    <row r="11" spans="9:12" ht="15.75">
      <c r="I11" s="6" t="s">
        <v>18</v>
      </c>
      <c r="J11" s="25">
        <f>J3*J6</f>
        <v>7.5</v>
      </c>
      <c r="K11" s="8" t="s">
        <v>19</v>
      </c>
      <c r="L11" s="26">
        <f>DEGREES(ATAN(0.5*J11/J12))</f>
        <v>36.86989764584402</v>
      </c>
    </row>
    <row r="12" spans="9:12" ht="15.75">
      <c r="I12" s="10" t="s">
        <v>20</v>
      </c>
      <c r="J12" s="27">
        <f>J3*J7</f>
        <v>5</v>
      </c>
      <c r="K12" s="12" t="s">
        <v>19</v>
      </c>
      <c r="L12" s="28">
        <f>90-L11</f>
        <v>53.13010235415598</v>
      </c>
    </row>
    <row r="13" spans="9:12" ht="16.5">
      <c r="I13" s="29" t="s">
        <v>21</v>
      </c>
      <c r="J13" s="27">
        <f>(PI()*J11*J12)/4</f>
        <v>29.45243112740431</v>
      </c>
      <c r="K13" s="30" t="s">
        <v>22</v>
      </c>
      <c r="L13" s="31">
        <f>(1/J6)*SQRT(1+J6^2)</f>
        <v>1.201850425154663</v>
      </c>
    </row>
    <row r="14" spans="9:12" ht="16.5">
      <c r="I14" s="29" t="s">
        <v>23</v>
      </c>
      <c r="J14" s="27">
        <f>((L11/360)*(PI()*4*J12)+(L12/360)*(PI()*J11))</f>
        <v>9.91236815543889</v>
      </c>
      <c r="K14" s="30" t="s">
        <v>24</v>
      </c>
      <c r="L14" s="31">
        <f>(1/J7)*SQRT(1+J7^2)</f>
        <v>1.4142135623730951</v>
      </c>
    </row>
    <row r="15" spans="9:12" ht="15.75">
      <c r="I15" s="10" t="s">
        <v>25</v>
      </c>
      <c r="J15" s="27">
        <f>(J8+J9)/2</f>
        <v>0.7749999999999999</v>
      </c>
      <c r="K15" s="30" t="s">
        <v>26</v>
      </c>
      <c r="L15" s="32">
        <f>(L11/360)*(PI()*4*L9)+(L12/360)*(PI()*J11)</f>
        <v>9.275334558618578</v>
      </c>
    </row>
    <row r="16" spans="9:12" ht="16.5" thickBot="1">
      <c r="I16" s="33" t="s">
        <v>27</v>
      </c>
      <c r="J16" s="34">
        <f>J3-SQRT(L13*L14*(L3+L4))</f>
        <v>4.22871172061339</v>
      </c>
      <c r="K16" s="35" t="s">
        <v>28</v>
      </c>
      <c r="L16" s="36">
        <f>((L3+L4)/SIN(L6)+(L3+L4)/SIN(L7))/2*L15</f>
        <v>5.221763942926559</v>
      </c>
    </row>
    <row r="17" spans="9:10" ht="16.5" thickBot="1">
      <c r="I17" s="37" t="s">
        <v>29</v>
      </c>
      <c r="J17" s="38" t="s">
        <v>30</v>
      </c>
    </row>
    <row r="18" spans="9:12" ht="16.5" customHeight="1">
      <c r="I18" s="39" t="s">
        <v>31</v>
      </c>
      <c r="J18" s="40">
        <f>(J13*J3)/3</f>
        <v>49.087385212340514</v>
      </c>
      <c r="K18" s="41" t="s">
        <v>32</v>
      </c>
      <c r="L18" s="42"/>
    </row>
    <row r="19" spans="9:12" ht="16.5" customHeight="1">
      <c r="I19" s="43" t="s">
        <v>33</v>
      </c>
      <c r="J19" s="44">
        <f>(J13-L16)*J16/3</f>
        <v>34.154835440427775</v>
      </c>
      <c r="K19" s="45" t="s">
        <v>32</v>
      </c>
      <c r="L19" s="46"/>
    </row>
    <row r="20" spans="9:12" ht="16.5" customHeight="1">
      <c r="I20" s="43" t="s">
        <v>34</v>
      </c>
      <c r="J20" s="44">
        <f>(J18-J19)*L3/(L3+L4)</f>
        <v>10.666106979937672</v>
      </c>
      <c r="K20" s="45" t="s">
        <v>32</v>
      </c>
      <c r="L20" s="47"/>
    </row>
    <row r="21" spans="9:12" ht="16.5" customHeight="1">
      <c r="I21" s="43" t="s">
        <v>35</v>
      </c>
      <c r="J21" s="44">
        <f>(J18-J19)*L4/(L3+L4)</f>
        <v>4.266442791975069</v>
      </c>
      <c r="K21" s="45" t="s">
        <v>32</v>
      </c>
      <c r="L21" s="47"/>
    </row>
    <row r="22" spans="9:12" ht="16.5" customHeight="1">
      <c r="I22" s="43" t="s">
        <v>36</v>
      </c>
      <c r="J22" s="44">
        <f>J15*J5*J14</f>
        <v>11.523127980697707</v>
      </c>
      <c r="K22" s="45" t="s">
        <v>32</v>
      </c>
      <c r="L22" s="47"/>
    </row>
    <row r="23" spans="9:12" ht="16.5" customHeight="1" thickBot="1">
      <c r="I23" s="48" t="s">
        <v>37</v>
      </c>
      <c r="J23" s="49">
        <f>(1/12)*PI()*J6*J7*(L13+SQRT(L13*L14)+L14)*J3^2</f>
        <v>38.48234161462076</v>
      </c>
      <c r="K23" s="50" t="s">
        <v>38</v>
      </c>
      <c r="L23" s="51"/>
    </row>
  </sheetData>
  <sheetProtection password="EC45" sheet="1"/>
  <protectedRanges>
    <protectedRange sqref="J3:J9 L3:L4" name="区域1"/>
  </protectedRanges>
  <mergeCells count="1">
    <mergeCell ref="I1:J1"/>
  </mergeCells>
  <printOptions/>
  <pageMargins left="0.75" right="0.75" top="1" bottom="1" header="0.5" footer="0.5"/>
  <pageSetup horizontalDpi="300" verticalDpi="300" orientation="landscape" paperSize="8" r:id="rId3"/>
  <legacyDrawing r:id="rId2"/>
  <oleObjects>
    <oleObject progId="AutoCAD.Drawing.15" shapeId="19327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think</cp:lastModifiedBy>
  <dcterms:created xsi:type="dcterms:W3CDTF">2012-04-15T13:34:58Z</dcterms:created>
  <dcterms:modified xsi:type="dcterms:W3CDTF">2012-04-15T13:35:43Z</dcterms:modified>
  <cp:category/>
  <cp:version/>
  <cp:contentType/>
  <cp:contentStatus/>
</cp:coreProperties>
</file>